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Journal Entry" sheetId="1" r:id="rId1"/>
    <sheet name="Adjusted Trial Balance" sheetId="2" r:id="rId2"/>
    <sheet name="Income statement" sheetId="3" r:id="rId3"/>
    <sheet name="Statement of retained Earning" sheetId="4" r:id="rId4"/>
    <sheet name="Balanced Sheet" sheetId="5" r:id="rId5"/>
    <sheet name="Clossing Entries" sheetId="6" r:id="rId6"/>
    <sheet name="Post clossing Trial Balance" sheetId="7" r:id="rId7"/>
  </sheets>
  <calcPr calcId="144525"/>
</workbook>
</file>

<file path=xl/calcChain.xml><?xml version="1.0" encoding="utf-8"?>
<calcChain xmlns="http://schemas.openxmlformats.org/spreadsheetml/2006/main">
  <c r="G18" i="7" l="1"/>
  <c r="G20" i="7"/>
  <c r="G15" i="7"/>
  <c r="G26" i="5"/>
  <c r="E24" i="5"/>
  <c r="G25" i="5" s="1"/>
  <c r="E19" i="5"/>
  <c r="E18" i="5"/>
  <c r="E17" i="5"/>
  <c r="E16" i="5"/>
  <c r="E15" i="5"/>
  <c r="E14" i="5"/>
  <c r="G12" i="5"/>
  <c r="D9" i="5"/>
  <c r="D8" i="5"/>
  <c r="B3" i="2"/>
  <c r="G11" i="7"/>
  <c r="G14" i="7"/>
  <c r="G16" i="7"/>
  <c r="C7" i="2"/>
  <c r="G17" i="7"/>
  <c r="G13" i="7"/>
  <c r="G12" i="7"/>
  <c r="F9" i="7"/>
  <c r="F10" i="7"/>
  <c r="F8" i="7"/>
  <c r="F7" i="7"/>
  <c r="F6" i="7"/>
  <c r="D14" i="6"/>
  <c r="C13" i="6"/>
  <c r="C4" i="6"/>
  <c r="E23" i="5"/>
  <c r="D10" i="5"/>
  <c r="D7" i="5"/>
  <c r="C6" i="4"/>
  <c r="C5" i="4"/>
  <c r="C4" i="4"/>
  <c r="F16" i="3"/>
  <c r="F15" i="3"/>
  <c r="F14" i="3"/>
  <c r="F13" i="3"/>
  <c r="F12" i="3"/>
  <c r="F11" i="3"/>
  <c r="F10" i="3"/>
  <c r="F9" i="3"/>
  <c r="F8" i="3"/>
  <c r="F4" i="3"/>
  <c r="F6" i="3" s="1"/>
  <c r="B18" i="2"/>
  <c r="G20" i="5" l="1"/>
  <c r="F20" i="7"/>
  <c r="D11" i="5"/>
  <c r="B23" i="2"/>
  <c r="B22" i="2"/>
  <c r="B21" i="2"/>
  <c r="B20" i="2"/>
  <c r="C10" i="2"/>
  <c r="B19" i="2"/>
  <c r="B17" i="2"/>
  <c r="C16" i="2"/>
  <c r="C14" i="2"/>
  <c r="C13" i="2"/>
  <c r="C12" i="2"/>
  <c r="C11" i="2"/>
  <c r="C9" i="2"/>
  <c r="C8" i="2"/>
  <c r="C24" i="2"/>
  <c r="B6" i="2"/>
  <c r="B5" i="2"/>
  <c r="B4" i="2"/>
  <c r="B24" i="2" l="1"/>
</calcChain>
</file>

<file path=xl/sharedStrings.xml><?xml version="1.0" encoding="utf-8"?>
<sst xmlns="http://schemas.openxmlformats.org/spreadsheetml/2006/main" count="142" uniqueCount="84">
  <si>
    <t>Date</t>
  </si>
  <si>
    <t>Account Title</t>
  </si>
  <si>
    <t xml:space="preserve">Debit </t>
  </si>
  <si>
    <t>Credit</t>
  </si>
  <si>
    <t>31/12/XX</t>
  </si>
  <si>
    <t>Supplies</t>
  </si>
  <si>
    <t>Supplies expence</t>
  </si>
  <si>
    <t>Rent Expence</t>
  </si>
  <si>
    <t xml:space="preserve">Prepaid Rent </t>
  </si>
  <si>
    <t>Assumptions</t>
  </si>
  <si>
    <t>Depreciation method used is strightline method</t>
  </si>
  <si>
    <t>Depreciation Expence</t>
  </si>
  <si>
    <t>Studio Equipment</t>
  </si>
  <si>
    <t>31/12/Xx</t>
  </si>
  <si>
    <t>Accumulated Depreciation</t>
  </si>
  <si>
    <t>Interest Expence</t>
  </si>
  <si>
    <t>Interest Payable</t>
  </si>
  <si>
    <t>Unearned client fee</t>
  </si>
  <si>
    <t>Client Fee Recievable</t>
  </si>
  <si>
    <t>Unearned Client fee</t>
  </si>
  <si>
    <t>salary Expence</t>
  </si>
  <si>
    <t>Client fees earned</t>
  </si>
  <si>
    <t>Salary Payable</t>
  </si>
  <si>
    <t>Income Tax expence</t>
  </si>
  <si>
    <t>Income Tax payable</t>
  </si>
  <si>
    <t>Debit</t>
  </si>
  <si>
    <t>Cash</t>
  </si>
  <si>
    <t>Client Fees Recieveable</t>
  </si>
  <si>
    <t>Prepaid Studio Rent</t>
  </si>
  <si>
    <t>Accounts Payable</t>
  </si>
  <si>
    <t>Note Payable</t>
  </si>
  <si>
    <t>Unearned Client Fee</t>
  </si>
  <si>
    <t>Income tax payable</t>
  </si>
  <si>
    <t>Capital stocks</t>
  </si>
  <si>
    <t>Retained earning</t>
  </si>
  <si>
    <t>Client Fees earned</t>
  </si>
  <si>
    <t>Supplies Expence</t>
  </si>
  <si>
    <t>Studio rent Expence</t>
  </si>
  <si>
    <t>Utility Expence</t>
  </si>
  <si>
    <t>Depreciation expence</t>
  </si>
  <si>
    <t>Income Tax Expence</t>
  </si>
  <si>
    <t>Salaries Payable</t>
  </si>
  <si>
    <t>Salaries Expence</t>
  </si>
  <si>
    <t>Income Statement</t>
  </si>
  <si>
    <t>For the year ended Dec 31st</t>
  </si>
  <si>
    <t>Client Fees</t>
  </si>
  <si>
    <t>Total Revenue</t>
  </si>
  <si>
    <t>Expences</t>
  </si>
  <si>
    <t>Revenues</t>
  </si>
  <si>
    <t>Net Income</t>
  </si>
  <si>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Expence</t>
    </r>
  </si>
  <si>
    <t>BRUSHSTROCK ART STUDIO. INC</t>
  </si>
  <si>
    <t>STATEMENT OF RETAIN EARNINGS</t>
  </si>
  <si>
    <t>FOR THE YEAR ENDED 31 XX</t>
  </si>
  <si>
    <t>Add net income</t>
  </si>
  <si>
    <t xml:space="preserve">Assumption </t>
  </si>
  <si>
    <t>No dividend was paid out</t>
  </si>
  <si>
    <t>Assets</t>
  </si>
  <si>
    <t>Total Assets</t>
  </si>
  <si>
    <t>Liabilities</t>
  </si>
  <si>
    <t>Less Accumulated Depreciation</t>
  </si>
  <si>
    <t>Total Liabilities</t>
  </si>
  <si>
    <t>Owners Equity</t>
  </si>
  <si>
    <t>Total Liabilities and Equity</t>
  </si>
  <si>
    <t>Account title</t>
  </si>
  <si>
    <t>Client Fees Earned</t>
  </si>
  <si>
    <t>Income Summary</t>
  </si>
  <si>
    <t xml:space="preserve">            Income Summary</t>
  </si>
  <si>
    <t>Income summary</t>
  </si>
  <si>
    <t xml:space="preserve">     Supplies Expence</t>
  </si>
  <si>
    <t xml:space="preserve">     Salaries Expence</t>
  </si>
  <si>
    <t xml:space="preserve">     Interest Expence</t>
  </si>
  <si>
    <t xml:space="preserve">    Studio rent Expence</t>
  </si>
  <si>
    <t xml:space="preserve">    Utility Expence</t>
  </si>
  <si>
    <t xml:space="preserve">    Depreciation expence</t>
  </si>
  <si>
    <t xml:space="preserve">     Income Tax Expence</t>
  </si>
  <si>
    <t>BRUSHSTROCK, Capital</t>
  </si>
  <si>
    <t>Post Trial Balance</t>
  </si>
  <si>
    <r>
      <rPr>
        <b/>
        <sz val="11"/>
        <color theme="1"/>
        <rFont val="Calibri"/>
        <family val="2"/>
        <scheme val="minor"/>
      </rPr>
      <t>Accoun</t>
    </r>
    <r>
      <rPr>
        <sz val="11"/>
        <color theme="1"/>
        <rFont val="Calibri"/>
        <family val="2"/>
        <scheme val="minor"/>
      </rPr>
      <t xml:space="preserve">t </t>
    </r>
    <r>
      <rPr>
        <b/>
        <sz val="11"/>
        <color theme="1"/>
        <rFont val="Calibri"/>
        <family val="2"/>
        <scheme val="minor"/>
      </rPr>
      <t>Title</t>
    </r>
    <r>
      <rPr>
        <sz val="11"/>
        <color theme="1"/>
        <rFont val="Calibri"/>
        <family val="2"/>
        <scheme val="minor"/>
      </rPr>
      <t xml:space="preserve"> </t>
    </r>
  </si>
  <si>
    <t>Retained earnings</t>
  </si>
  <si>
    <t>Salaries payable</t>
  </si>
  <si>
    <t>Accumulated depreciation</t>
  </si>
  <si>
    <t>Monthly rent  remains the same throughout the year since the prepayment of 2500 is equally spread over the three months</t>
  </si>
  <si>
    <t>Question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</si>
</sst>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4" fontId="0" fillId="0" borderId="0" xfId="0" applyNumberFormat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1" fillId="0" borderId="3" xfId="0" applyFont="1" applyBorder="1"/>
    <xf numFmtId="0" fontId="0" fillId="0" borderId="0" xfId="0" applyBorder="1"/>
    <xf numFmtId="0" fontId="0" fillId="0" borderId="4" xfId="0" applyBorder="1"/>
    <xf numFmtId="0" fontId="2" fillId="0" borderId="0" xfId="0" applyFont="1"/>
    <xf numFmtId="0" fontId="2" fillId="0" borderId="3" xfId="0" applyFont="1" applyBorder="1"/>
    <xf numFmtId="0" fontId="2" fillId="0" borderId="5" xfId="0" applyFont="1" applyBorder="1"/>
    <xf numFmtId="44" fontId="3" fillId="0" borderId="0" xfId="0" applyNumberFormat="1" applyFont="1"/>
    <xf numFmtId="0" fontId="3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left" indent="4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34" zoomScaleNormal="100" workbookViewId="0">
      <selection activeCell="H58" sqref="H58"/>
    </sheetView>
  </sheetViews>
  <sheetFormatPr defaultRowHeight="15" x14ac:dyDescent="0.25"/>
  <cols>
    <col min="2" max="2" width="36.140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15" x14ac:dyDescent="0.25">
      <c r="A2" t="s">
        <v>4</v>
      </c>
      <c r="B2" t="s">
        <v>5</v>
      </c>
      <c r="D2">
        <v>5000</v>
      </c>
    </row>
    <row r="3" spans="1:15" ht="18.75" x14ac:dyDescent="0.4">
      <c r="B3" t="s">
        <v>6</v>
      </c>
      <c r="C3">
        <v>5000</v>
      </c>
      <c r="K3" s="17" t="s">
        <v>9</v>
      </c>
      <c r="L3" s="17"/>
      <c r="M3" s="17"/>
      <c r="N3" s="17"/>
      <c r="O3" s="17"/>
    </row>
    <row r="4" spans="1:15" ht="18.75" x14ac:dyDescent="0.4">
      <c r="K4" s="17"/>
      <c r="L4" s="17"/>
      <c r="M4" s="17"/>
      <c r="N4" s="17"/>
      <c r="O4" s="17"/>
    </row>
    <row r="5" spans="1:15" ht="18.75" x14ac:dyDescent="0.4">
      <c r="A5" t="s">
        <v>4</v>
      </c>
      <c r="B5" t="s">
        <v>7</v>
      </c>
      <c r="C5">
        <v>1666.7</v>
      </c>
      <c r="K5" s="17" t="s">
        <v>10</v>
      </c>
      <c r="L5" s="17"/>
      <c r="M5" s="17"/>
      <c r="N5" s="17"/>
      <c r="O5" s="17"/>
    </row>
    <row r="6" spans="1:15" x14ac:dyDescent="0.25">
      <c r="B6" t="s">
        <v>8</v>
      </c>
      <c r="D6">
        <v>1666.7</v>
      </c>
    </row>
    <row r="8" spans="1:15" x14ac:dyDescent="0.25">
      <c r="A8" t="s">
        <v>4</v>
      </c>
      <c r="B8" t="s">
        <v>11</v>
      </c>
      <c r="C8">
        <v>9600</v>
      </c>
    </row>
    <row r="9" spans="1:15" x14ac:dyDescent="0.25">
      <c r="B9" t="s">
        <v>14</v>
      </c>
      <c r="D9">
        <v>9600</v>
      </c>
    </row>
    <row r="11" spans="1:15" x14ac:dyDescent="0.25">
      <c r="A11" t="s">
        <v>13</v>
      </c>
      <c r="B11" t="s">
        <v>15</v>
      </c>
      <c r="C11">
        <v>720</v>
      </c>
    </row>
    <row r="12" spans="1:15" x14ac:dyDescent="0.25">
      <c r="B12" t="s">
        <v>16</v>
      </c>
      <c r="D12">
        <v>720</v>
      </c>
    </row>
    <row r="14" spans="1:15" x14ac:dyDescent="0.25">
      <c r="A14" t="s">
        <v>4</v>
      </c>
      <c r="B14" t="s">
        <v>17</v>
      </c>
      <c r="C14">
        <v>3000</v>
      </c>
    </row>
    <row r="15" spans="1:15" x14ac:dyDescent="0.25">
      <c r="B15" t="s">
        <v>21</v>
      </c>
      <c r="D15">
        <v>3000</v>
      </c>
    </row>
    <row r="17" spans="1:4" x14ac:dyDescent="0.25">
      <c r="A17" t="s">
        <v>4</v>
      </c>
      <c r="B17" t="s">
        <v>18</v>
      </c>
      <c r="C17">
        <v>690</v>
      </c>
    </row>
    <row r="18" spans="1:4" x14ac:dyDescent="0.25">
      <c r="B18" t="s">
        <v>19</v>
      </c>
      <c r="D18">
        <v>690</v>
      </c>
    </row>
    <row r="20" spans="1:4" x14ac:dyDescent="0.25">
      <c r="A20" t="s">
        <v>4</v>
      </c>
      <c r="B20" t="s">
        <v>20</v>
      </c>
      <c r="C20">
        <v>750</v>
      </c>
    </row>
    <row r="21" spans="1:4" x14ac:dyDescent="0.25">
      <c r="B21" t="s">
        <v>22</v>
      </c>
      <c r="D21">
        <v>750</v>
      </c>
    </row>
    <row r="23" spans="1:4" x14ac:dyDescent="0.25">
      <c r="A23" t="s">
        <v>4</v>
      </c>
      <c r="B23" t="s">
        <v>23</v>
      </c>
      <c r="C23">
        <v>7000</v>
      </c>
    </row>
    <row r="24" spans="1:4" x14ac:dyDescent="0.25">
      <c r="B24" t="s">
        <v>24</v>
      </c>
      <c r="D24">
        <v>7000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E17" sqref="E17"/>
    </sheetView>
  </sheetViews>
  <sheetFormatPr defaultRowHeight="15" x14ac:dyDescent="0.25"/>
  <cols>
    <col min="1" max="1" width="27.5703125" customWidth="1"/>
  </cols>
  <sheetData>
    <row r="1" spans="1:3" x14ac:dyDescent="0.25">
      <c r="A1" t="s">
        <v>1</v>
      </c>
      <c r="B1" t="s">
        <v>25</v>
      </c>
      <c r="C1" t="s">
        <v>3</v>
      </c>
    </row>
    <row r="2" spans="1:3" x14ac:dyDescent="0.25">
      <c r="A2" t="s">
        <v>26</v>
      </c>
      <c r="B2">
        <v>22380</v>
      </c>
    </row>
    <row r="3" spans="1:3" x14ac:dyDescent="0.25">
      <c r="A3" t="s">
        <v>27</v>
      </c>
      <c r="B3">
        <f>71250+690</f>
        <v>71940</v>
      </c>
    </row>
    <row r="4" spans="1:3" x14ac:dyDescent="0.25">
      <c r="A4" t="s">
        <v>5</v>
      </c>
      <c r="B4">
        <f>6000-'Journal Entry'!D2</f>
        <v>1000</v>
      </c>
    </row>
    <row r="5" spans="1:3" x14ac:dyDescent="0.25">
      <c r="A5" t="s">
        <v>28</v>
      </c>
      <c r="B5">
        <f>2500-'Journal Entry'!D6</f>
        <v>833.3</v>
      </c>
    </row>
    <row r="6" spans="1:3" x14ac:dyDescent="0.25">
      <c r="A6" t="s">
        <v>12</v>
      </c>
      <c r="B6">
        <f>96000</f>
        <v>96000</v>
      </c>
    </row>
    <row r="7" spans="1:3" x14ac:dyDescent="0.25">
      <c r="A7" t="s">
        <v>14</v>
      </c>
      <c r="C7">
        <f>52000+'Journal Entry'!D9</f>
        <v>61600</v>
      </c>
    </row>
    <row r="8" spans="1:3" x14ac:dyDescent="0.25">
      <c r="A8" t="s">
        <v>29</v>
      </c>
      <c r="C8">
        <f>6420</f>
        <v>6420</v>
      </c>
    </row>
    <row r="9" spans="1:3" x14ac:dyDescent="0.25">
      <c r="A9" t="s">
        <v>30</v>
      </c>
      <c r="C9">
        <f>24000</f>
        <v>24000</v>
      </c>
    </row>
    <row r="10" spans="1:3" x14ac:dyDescent="0.25">
      <c r="A10" t="s">
        <v>16</v>
      </c>
      <c r="C10">
        <f>'Journal Entry'!D12+480</f>
        <v>1200</v>
      </c>
    </row>
    <row r="11" spans="1:3" x14ac:dyDescent="0.25">
      <c r="A11" t="s">
        <v>31</v>
      </c>
      <c r="C11">
        <f>8000-'Journal Entry'!D15+'Journal Entry'!D18</f>
        <v>5690</v>
      </c>
    </row>
    <row r="12" spans="1:3" x14ac:dyDescent="0.25">
      <c r="A12" t="s">
        <v>32</v>
      </c>
      <c r="C12">
        <f>5000+'Journal Entry'!D24</f>
        <v>12000</v>
      </c>
    </row>
    <row r="13" spans="1:3" x14ac:dyDescent="0.25">
      <c r="A13" t="s">
        <v>33</v>
      </c>
      <c r="C13">
        <f>50000</f>
        <v>50000</v>
      </c>
    </row>
    <row r="14" spans="1:3" x14ac:dyDescent="0.25">
      <c r="A14" t="s">
        <v>34</v>
      </c>
      <c r="C14">
        <f>20000</f>
        <v>20000</v>
      </c>
    </row>
    <row r="15" spans="1:3" x14ac:dyDescent="0.25">
      <c r="A15" t="s">
        <v>41</v>
      </c>
      <c r="C15">
        <v>750</v>
      </c>
    </row>
    <row r="16" spans="1:3" x14ac:dyDescent="0.25">
      <c r="A16" t="s">
        <v>35</v>
      </c>
      <c r="C16">
        <f>82310+'Journal Entry'!D15</f>
        <v>85310</v>
      </c>
    </row>
    <row r="17" spans="1:3" x14ac:dyDescent="0.25">
      <c r="A17" t="s">
        <v>36</v>
      </c>
      <c r="B17">
        <f>4000+'Journal Entry'!C3</f>
        <v>9000</v>
      </c>
    </row>
    <row r="18" spans="1:3" x14ac:dyDescent="0.25">
      <c r="A18" t="s">
        <v>42</v>
      </c>
      <c r="B18">
        <f>17250+'Journal Entry'!C20</f>
        <v>18000</v>
      </c>
    </row>
    <row r="19" spans="1:3" x14ac:dyDescent="0.25">
      <c r="A19" t="s">
        <v>15</v>
      </c>
      <c r="B19">
        <f>480+'Journal Entry'!C11</f>
        <v>1200</v>
      </c>
    </row>
    <row r="20" spans="1:3" x14ac:dyDescent="0.25">
      <c r="A20" t="s">
        <v>37</v>
      </c>
      <c r="B20">
        <f>11250+'Journal Entry'!C5</f>
        <v>12916.7</v>
      </c>
    </row>
    <row r="21" spans="1:3" x14ac:dyDescent="0.25">
      <c r="A21" t="s">
        <v>38</v>
      </c>
      <c r="B21">
        <f>3300</f>
        <v>3300</v>
      </c>
    </row>
    <row r="22" spans="1:3" x14ac:dyDescent="0.25">
      <c r="A22" t="s">
        <v>39</v>
      </c>
      <c r="B22">
        <f>8800+'Journal Entry'!C8</f>
        <v>18400</v>
      </c>
    </row>
    <row r="23" spans="1:3" x14ac:dyDescent="0.25">
      <c r="A23" t="s">
        <v>40</v>
      </c>
      <c r="B23">
        <f>5000+'Journal Entry'!C23</f>
        <v>12000</v>
      </c>
    </row>
    <row r="24" spans="1:3" x14ac:dyDescent="0.25">
      <c r="B24">
        <f>SUM(B2:B23)</f>
        <v>266970</v>
      </c>
      <c r="C24">
        <f>SUM(C2:C23)</f>
        <v>266970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1" sqref="B21"/>
    </sheetView>
  </sheetViews>
  <sheetFormatPr defaultRowHeight="15" x14ac:dyDescent="0.25"/>
  <sheetData>
    <row r="1" spans="1:7" x14ac:dyDescent="0.25">
      <c r="C1" s="2"/>
      <c r="D1" s="2" t="s">
        <v>43</v>
      </c>
      <c r="E1" s="2"/>
      <c r="F1" s="2"/>
      <c r="G1" s="2"/>
    </row>
    <row r="2" spans="1:7" x14ac:dyDescent="0.25">
      <c r="D2" t="s">
        <v>44</v>
      </c>
    </row>
    <row r="3" spans="1:7" x14ac:dyDescent="0.25">
      <c r="A3" s="1" t="s">
        <v>48</v>
      </c>
    </row>
    <row r="4" spans="1:7" x14ac:dyDescent="0.25">
      <c r="B4" t="s">
        <v>45</v>
      </c>
      <c r="F4">
        <f>'Adjusted Trial Balance'!C16</f>
        <v>85310</v>
      </c>
    </row>
    <row r="6" spans="1:7" ht="15.75" thickBot="1" x14ac:dyDescent="0.3">
      <c r="B6" s="1" t="s">
        <v>46</v>
      </c>
      <c r="F6" s="3">
        <f>SUM(F4:F5)</f>
        <v>85310</v>
      </c>
    </row>
    <row r="7" spans="1:7" x14ac:dyDescent="0.25">
      <c r="A7" s="1" t="s">
        <v>47</v>
      </c>
    </row>
    <row r="8" spans="1:7" x14ac:dyDescent="0.25">
      <c r="A8" t="s">
        <v>36</v>
      </c>
      <c r="F8">
        <f>9000</f>
        <v>9000</v>
      </c>
    </row>
    <row r="9" spans="1:7" x14ac:dyDescent="0.25">
      <c r="A9" t="s">
        <v>42</v>
      </c>
      <c r="F9">
        <f>18000</f>
        <v>18000</v>
      </c>
    </row>
    <row r="10" spans="1:7" x14ac:dyDescent="0.25">
      <c r="A10" t="s">
        <v>15</v>
      </c>
      <c r="F10">
        <f>'Adjusted Trial Balance'!B19</f>
        <v>1200</v>
      </c>
    </row>
    <row r="11" spans="1:7" x14ac:dyDescent="0.25">
      <c r="A11" t="s">
        <v>37</v>
      </c>
      <c r="F11">
        <f>'Adjusted Trial Balance'!B20</f>
        <v>12916.7</v>
      </c>
    </row>
    <row r="12" spans="1:7" x14ac:dyDescent="0.25">
      <c r="A12" t="s">
        <v>38</v>
      </c>
      <c r="F12">
        <f>'Adjusted Trial Balance'!B21</f>
        <v>3300</v>
      </c>
    </row>
    <row r="13" spans="1:7" x14ac:dyDescent="0.25">
      <c r="A13" t="s">
        <v>39</v>
      </c>
      <c r="F13">
        <f>'Adjusted Trial Balance'!B22</f>
        <v>18400</v>
      </c>
    </row>
    <row r="14" spans="1:7" x14ac:dyDescent="0.25">
      <c r="A14" t="s">
        <v>40</v>
      </c>
      <c r="F14">
        <f>'Adjusted Trial Balance'!B23</f>
        <v>12000</v>
      </c>
    </row>
    <row r="15" spans="1:7" x14ac:dyDescent="0.25">
      <c r="B15" t="s">
        <v>50</v>
      </c>
      <c r="F15" s="4">
        <f>SUM(F8:F14)</f>
        <v>74816.7</v>
      </c>
    </row>
    <row r="16" spans="1:7" ht="15.75" thickBot="1" x14ac:dyDescent="0.3">
      <c r="A16" s="1" t="s">
        <v>49</v>
      </c>
      <c r="F16" s="5">
        <f>F6-F15</f>
        <v>10493.300000000003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3" sqref="F13"/>
    </sheetView>
  </sheetViews>
  <sheetFormatPr defaultRowHeight="15" x14ac:dyDescent="0.25"/>
  <sheetData>
    <row r="1" spans="1:7" x14ac:dyDescent="0.25">
      <c r="B1" t="s">
        <v>51</v>
      </c>
    </row>
    <row r="2" spans="1:7" x14ac:dyDescent="0.25">
      <c r="B2" t="s">
        <v>52</v>
      </c>
      <c r="G2" t="s">
        <v>55</v>
      </c>
    </row>
    <row r="3" spans="1:7" x14ac:dyDescent="0.25">
      <c r="B3" t="s">
        <v>53</v>
      </c>
      <c r="G3" t="s">
        <v>56</v>
      </c>
    </row>
    <row r="4" spans="1:7" x14ac:dyDescent="0.25">
      <c r="A4" t="s">
        <v>34</v>
      </c>
      <c r="C4">
        <f>20000</f>
        <v>20000</v>
      </c>
    </row>
    <row r="5" spans="1:7" x14ac:dyDescent="0.25">
      <c r="A5" t="s">
        <v>54</v>
      </c>
      <c r="C5">
        <f>'Income statement'!F16</f>
        <v>10493.300000000003</v>
      </c>
    </row>
    <row r="6" spans="1:7" ht="15.75" thickBot="1" x14ac:dyDescent="0.3">
      <c r="A6" s="6" t="s">
        <v>34</v>
      </c>
      <c r="B6" s="6"/>
      <c r="C6" s="6">
        <f>SUM(C4:C5)</f>
        <v>30493.300000000003</v>
      </c>
    </row>
    <row r="7" spans="1:7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4" workbookViewId="0">
      <selection activeCell="G27" sqref="G27"/>
    </sheetView>
  </sheetViews>
  <sheetFormatPr defaultRowHeight="15" x14ac:dyDescent="0.25"/>
  <cols>
    <col min="2" max="2" width="3.85546875" customWidth="1"/>
    <col min="3" max="3" width="28.42578125" customWidth="1"/>
  </cols>
  <sheetData>
    <row r="1" spans="1:7" x14ac:dyDescent="0.25">
      <c r="A1" s="2"/>
    </row>
    <row r="2" spans="1:7" x14ac:dyDescent="0.25">
      <c r="D2" s="7" t="s">
        <v>51</v>
      </c>
      <c r="E2" s="7"/>
      <c r="F2" s="7"/>
      <c r="G2" s="7"/>
    </row>
    <row r="3" spans="1:7" x14ac:dyDescent="0.25">
      <c r="D3" s="7" t="s">
        <v>52</v>
      </c>
      <c r="E3" s="7"/>
      <c r="F3" s="7"/>
      <c r="G3" s="7"/>
    </row>
    <row r="4" spans="1:7" ht="15.75" thickBot="1" x14ac:dyDescent="0.3">
      <c r="C4" s="8"/>
      <c r="D4" s="8" t="s">
        <v>53</v>
      </c>
      <c r="E4" s="8"/>
      <c r="F4" s="8"/>
      <c r="G4" s="8"/>
    </row>
    <row r="5" spans="1:7" x14ac:dyDescent="0.25">
      <c r="E5" s="9" t="s">
        <v>57</v>
      </c>
    </row>
    <row r="6" spans="1:7" x14ac:dyDescent="0.25">
      <c r="C6" t="s">
        <v>26</v>
      </c>
      <c r="D6">
        <v>22380</v>
      </c>
    </row>
    <row r="7" spans="1:7" x14ac:dyDescent="0.25">
      <c r="C7" t="s">
        <v>27</v>
      </c>
      <c r="D7">
        <f>71250+690</f>
        <v>71940</v>
      </c>
    </row>
    <row r="8" spans="1:7" x14ac:dyDescent="0.25">
      <c r="C8" t="s">
        <v>5</v>
      </c>
      <c r="D8">
        <f>1000</f>
        <v>1000</v>
      </c>
    </row>
    <row r="9" spans="1:7" x14ac:dyDescent="0.25">
      <c r="C9" t="s">
        <v>28</v>
      </c>
      <c r="D9">
        <f>'Adjusted Trial Balance'!B5</f>
        <v>833.3</v>
      </c>
    </row>
    <row r="10" spans="1:7" x14ac:dyDescent="0.25">
      <c r="C10" t="s">
        <v>12</v>
      </c>
      <c r="D10">
        <f>96000</f>
        <v>96000</v>
      </c>
    </row>
    <row r="11" spans="1:7" x14ac:dyDescent="0.25">
      <c r="C11" t="s">
        <v>60</v>
      </c>
      <c r="D11">
        <f>-('Adjusted Trial Balance'!C7)</f>
        <v>-61600</v>
      </c>
    </row>
    <row r="12" spans="1:7" x14ac:dyDescent="0.25">
      <c r="C12" s="9" t="s">
        <v>58</v>
      </c>
      <c r="G12" s="9">
        <f>SUM(D6:D11)</f>
        <v>130553.29999999999</v>
      </c>
    </row>
    <row r="13" spans="1:7" x14ac:dyDescent="0.25">
      <c r="E13" s="9" t="s">
        <v>59</v>
      </c>
    </row>
    <row r="14" spans="1:7" x14ac:dyDescent="0.25">
      <c r="C14" t="s">
        <v>29</v>
      </c>
      <c r="E14">
        <f>'Adjusted Trial Balance'!C8</f>
        <v>6420</v>
      </c>
    </row>
    <row r="15" spans="1:7" x14ac:dyDescent="0.25">
      <c r="C15" t="s">
        <v>30</v>
      </c>
      <c r="E15">
        <f>'Adjusted Trial Balance'!C9</f>
        <v>24000</v>
      </c>
    </row>
    <row r="16" spans="1:7" x14ac:dyDescent="0.25">
      <c r="C16" t="s">
        <v>16</v>
      </c>
      <c r="E16">
        <f>'Adjusted Trial Balance'!C10</f>
        <v>1200</v>
      </c>
    </row>
    <row r="17" spans="3:7" x14ac:dyDescent="0.25">
      <c r="C17" t="s">
        <v>31</v>
      </c>
      <c r="E17">
        <f>'Adjusted Trial Balance'!C11</f>
        <v>5690</v>
      </c>
    </row>
    <row r="18" spans="3:7" x14ac:dyDescent="0.25">
      <c r="C18" t="s">
        <v>41</v>
      </c>
      <c r="E18">
        <f>'Adjusted Trial Balance'!C15</f>
        <v>750</v>
      </c>
    </row>
    <row r="19" spans="3:7" x14ac:dyDescent="0.25">
      <c r="C19" t="s">
        <v>32</v>
      </c>
      <c r="E19">
        <f>'Adjusted Trial Balance'!C12</f>
        <v>12000</v>
      </c>
    </row>
    <row r="20" spans="3:7" x14ac:dyDescent="0.25">
      <c r="C20" s="1" t="s">
        <v>61</v>
      </c>
      <c r="G20" s="11">
        <f>SUM(E14:E19)</f>
        <v>50060</v>
      </c>
    </row>
    <row r="22" spans="3:7" x14ac:dyDescent="0.25">
      <c r="C22" t="s">
        <v>62</v>
      </c>
    </row>
    <row r="23" spans="3:7" x14ac:dyDescent="0.25">
      <c r="C23" t="s">
        <v>33</v>
      </c>
      <c r="E23">
        <f>50000</f>
        <v>50000</v>
      </c>
    </row>
    <row r="24" spans="3:7" x14ac:dyDescent="0.25">
      <c r="C24" t="s">
        <v>34</v>
      </c>
      <c r="E24">
        <f>'Statement of retained Earning'!C6</f>
        <v>30493.300000000003</v>
      </c>
    </row>
    <row r="25" spans="3:7" x14ac:dyDescent="0.25">
      <c r="G25">
        <f>SUM(E23:E24)</f>
        <v>80493.3</v>
      </c>
    </row>
    <row r="26" spans="3:7" ht="15.75" thickBot="1" x14ac:dyDescent="0.3">
      <c r="C26" s="10" t="s">
        <v>63</v>
      </c>
      <c r="D26" s="10"/>
      <c r="E26" s="10"/>
      <c r="F26" s="10"/>
      <c r="G26" s="10">
        <f>G20+G25</f>
        <v>130553.3</v>
      </c>
    </row>
    <row r="27" spans="3:7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5" sqref="D15"/>
    </sheetView>
  </sheetViews>
  <sheetFormatPr defaultRowHeight="15" x14ac:dyDescent="0.25"/>
  <cols>
    <col min="2" max="2" width="24.7109375" customWidth="1"/>
  </cols>
  <sheetData>
    <row r="1" spans="1:4" s="13" customFormat="1" ht="15.75" x14ac:dyDescent="0.25">
      <c r="A1" s="12" t="s">
        <v>0</v>
      </c>
      <c r="B1" s="13" t="s">
        <v>64</v>
      </c>
      <c r="C1" s="13" t="s">
        <v>2</v>
      </c>
      <c r="D1" s="13" t="s">
        <v>3</v>
      </c>
    </row>
    <row r="2" spans="1:4" x14ac:dyDescent="0.25">
      <c r="A2" t="s">
        <v>4</v>
      </c>
      <c r="B2" t="s">
        <v>65</v>
      </c>
      <c r="C2">
        <v>85310</v>
      </c>
    </row>
    <row r="3" spans="1:4" x14ac:dyDescent="0.25">
      <c r="B3" t="s">
        <v>67</v>
      </c>
      <c r="D3">
        <v>85310</v>
      </c>
    </row>
    <row r="4" spans="1:4" x14ac:dyDescent="0.25">
      <c r="A4" t="s">
        <v>4</v>
      </c>
      <c r="B4" t="s">
        <v>68</v>
      </c>
      <c r="C4">
        <f>SUM(D5:D11)</f>
        <v>74816.7</v>
      </c>
    </row>
    <row r="5" spans="1:4" x14ac:dyDescent="0.25">
      <c r="B5" s="14" t="s">
        <v>69</v>
      </c>
      <c r="D5">
        <v>9000</v>
      </c>
    </row>
    <row r="6" spans="1:4" x14ac:dyDescent="0.25">
      <c r="B6" s="14" t="s">
        <v>70</v>
      </c>
      <c r="D6">
        <v>18000</v>
      </c>
    </row>
    <row r="7" spans="1:4" x14ac:dyDescent="0.25">
      <c r="B7" s="14" t="s">
        <v>71</v>
      </c>
      <c r="D7">
        <v>1200</v>
      </c>
    </row>
    <row r="8" spans="1:4" x14ac:dyDescent="0.25">
      <c r="B8" s="14" t="s">
        <v>72</v>
      </c>
      <c r="D8">
        <v>12916.7</v>
      </c>
    </row>
    <row r="9" spans="1:4" x14ac:dyDescent="0.25">
      <c r="B9" s="14" t="s">
        <v>73</v>
      </c>
      <c r="D9">
        <v>3300</v>
      </c>
    </row>
    <row r="10" spans="1:4" x14ac:dyDescent="0.25">
      <c r="B10" s="14" t="s">
        <v>74</v>
      </c>
      <c r="D10">
        <v>18400</v>
      </c>
    </row>
    <row r="11" spans="1:4" x14ac:dyDescent="0.25">
      <c r="B11" s="14" t="s">
        <v>75</v>
      </c>
      <c r="D11">
        <v>12000</v>
      </c>
    </row>
    <row r="13" spans="1:4" x14ac:dyDescent="0.25">
      <c r="A13" t="s">
        <v>4</v>
      </c>
      <c r="B13" s="15" t="s">
        <v>66</v>
      </c>
      <c r="C13">
        <f>D3-C4</f>
        <v>10493.300000000003</v>
      </c>
    </row>
    <row r="14" spans="1:4" x14ac:dyDescent="0.25">
      <c r="B14" s="16" t="s">
        <v>76</v>
      </c>
      <c r="D14">
        <f>C13</f>
        <v>10493.300000000003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3" workbookViewId="0">
      <selection activeCell="G19" sqref="G19"/>
    </sheetView>
  </sheetViews>
  <sheetFormatPr defaultRowHeight="15" x14ac:dyDescent="0.25"/>
  <sheetData>
    <row r="1" spans="1:7" x14ac:dyDescent="0.25">
      <c r="A1" s="2"/>
    </row>
    <row r="2" spans="1:7" x14ac:dyDescent="0.25">
      <c r="D2" s="7" t="s">
        <v>51</v>
      </c>
      <c r="E2" s="7"/>
      <c r="F2" s="7"/>
      <c r="G2" s="7"/>
    </row>
    <row r="3" spans="1:7" x14ac:dyDescent="0.25">
      <c r="D3" s="7" t="s">
        <v>77</v>
      </c>
      <c r="E3" s="7"/>
      <c r="F3" s="7"/>
      <c r="G3" s="7"/>
    </row>
    <row r="4" spans="1:7" ht="15.75" thickBot="1" x14ac:dyDescent="0.3">
      <c r="D4" s="8" t="s">
        <v>53</v>
      </c>
      <c r="E4" s="8"/>
      <c r="F4" s="8"/>
      <c r="G4" s="8"/>
    </row>
    <row r="5" spans="1:7" x14ac:dyDescent="0.25">
      <c r="C5" t="s">
        <v>78</v>
      </c>
      <c r="F5" s="1" t="s">
        <v>25</v>
      </c>
      <c r="G5" s="1" t="s">
        <v>3</v>
      </c>
    </row>
    <row r="6" spans="1:7" x14ac:dyDescent="0.25">
      <c r="C6" t="s">
        <v>26</v>
      </c>
      <c r="F6">
        <f>'Adjusted Trial Balance'!B2</f>
        <v>22380</v>
      </c>
    </row>
    <row r="7" spans="1:7" x14ac:dyDescent="0.25">
      <c r="C7" t="s">
        <v>27</v>
      </c>
      <c r="F7">
        <f>71940</f>
        <v>71940</v>
      </c>
    </row>
    <row r="8" spans="1:7" x14ac:dyDescent="0.25">
      <c r="C8" t="s">
        <v>5</v>
      </c>
      <c r="F8">
        <f>1000</f>
        <v>1000</v>
      </c>
    </row>
    <row r="9" spans="1:7" x14ac:dyDescent="0.25">
      <c r="C9" t="s">
        <v>28</v>
      </c>
      <c r="F9">
        <f>833.3</f>
        <v>833.3</v>
      </c>
    </row>
    <row r="10" spans="1:7" x14ac:dyDescent="0.25">
      <c r="C10" t="s">
        <v>12</v>
      </c>
      <c r="F10">
        <f>96000</f>
        <v>96000</v>
      </c>
    </row>
    <row r="11" spans="1:7" x14ac:dyDescent="0.25">
      <c r="C11" t="s">
        <v>81</v>
      </c>
      <c r="G11">
        <f>61600</f>
        <v>61600</v>
      </c>
    </row>
    <row r="12" spans="1:7" x14ac:dyDescent="0.25">
      <c r="C12" t="s">
        <v>29</v>
      </c>
      <c r="G12">
        <f>6420</f>
        <v>6420</v>
      </c>
    </row>
    <row r="13" spans="1:7" x14ac:dyDescent="0.25">
      <c r="C13" t="s">
        <v>30</v>
      </c>
      <c r="G13">
        <f>24000</f>
        <v>24000</v>
      </c>
    </row>
    <row r="14" spans="1:7" x14ac:dyDescent="0.25">
      <c r="C14" t="s">
        <v>16</v>
      </c>
      <c r="G14">
        <f>1200</f>
        <v>1200</v>
      </c>
    </row>
    <row r="15" spans="1:7" x14ac:dyDescent="0.25">
      <c r="C15" t="s">
        <v>31</v>
      </c>
      <c r="G15">
        <f>'Balanced Sheet'!E17</f>
        <v>5690</v>
      </c>
    </row>
    <row r="16" spans="1:7" x14ac:dyDescent="0.25">
      <c r="C16" t="s">
        <v>32</v>
      </c>
      <c r="G16">
        <f>12000</f>
        <v>12000</v>
      </c>
    </row>
    <row r="17" spans="2:7" x14ac:dyDescent="0.25">
      <c r="C17" t="s">
        <v>33</v>
      </c>
      <c r="G17">
        <f>50000</f>
        <v>50000</v>
      </c>
    </row>
    <row r="18" spans="2:7" x14ac:dyDescent="0.25">
      <c r="C18" t="s">
        <v>79</v>
      </c>
      <c r="G18">
        <f>30493.3</f>
        <v>30493.3</v>
      </c>
    </row>
    <row r="19" spans="2:7" x14ac:dyDescent="0.25">
      <c r="C19" t="s">
        <v>80</v>
      </c>
      <c r="G19">
        <v>750</v>
      </c>
    </row>
    <row r="20" spans="2:7" ht="15.75" thickBot="1" x14ac:dyDescent="0.3">
      <c r="F20" s="10">
        <f>SUM(F6:F10)</f>
        <v>192153.3</v>
      </c>
      <c r="G20" s="10">
        <f>SUM(G11:G19)</f>
        <v>192153.3</v>
      </c>
    </row>
    <row r="21" spans="2:7" ht="15.75" thickTop="1" x14ac:dyDescent="0.25"/>
    <row r="23" spans="2:7" x14ac:dyDescent="0.25">
      <c r="B23" s="9" t="s">
        <v>83</v>
      </c>
    </row>
    <row r="24" spans="2:7" x14ac:dyDescent="0.25"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Journal Entry</vt:lpstr>
      <vt:lpstr>Adjusted Trial Balance</vt:lpstr>
      <vt:lpstr>Income statement</vt:lpstr>
      <vt:lpstr>Statement of retained Earning</vt:lpstr>
      <vt:lpstr>Balanced Sheet</vt:lpstr>
      <vt:lpstr>Clossing Entries</vt:lpstr>
      <vt:lpstr>Post clossing Trial Balance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2019-10-08T18:49:00Z</dcterms:created>
  <dcterms:modified xsi:type="dcterms:W3CDTF">2019-10-08T23:57:31Z</dcterms:modified>
</cp:coreProperties>
</file>